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5D6D0D1-4E42-4385-908C-49782C699499}" xr6:coauthVersionLast="47" xr6:coauthVersionMax="47" xr10:uidLastSave="{00000000-0000-0000-0000-000000000000}"/>
  <bookViews>
    <workbookView xWindow="-75" yWindow="-75" windowWidth="28950" windowHeight="15750" xr2:uid="{00000000-000D-0000-FFFF-FFFF00000000}"/>
  </bookViews>
  <sheets>
    <sheet name="Лист1" sheetId="1" r:id="rId1"/>
    <sheet name="Лист2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G11" i="1"/>
  <c r="G10" i="1"/>
  <c r="F12" i="1"/>
  <c r="F11" i="1"/>
  <c r="F10" i="1"/>
  <c r="E12" i="1"/>
  <c r="E11" i="1"/>
  <c r="E10" i="1"/>
  <c r="I12" i="1" l="1"/>
  <c r="J12" i="1" s="1"/>
  <c r="I11" i="1"/>
  <c r="H11" i="1" s="1"/>
  <c r="I10" i="1"/>
  <c r="J10" i="1"/>
  <c r="H10" i="1"/>
  <c r="H12" i="1" l="1"/>
  <c r="J11" i="1"/>
  <c r="J13" i="1" s="1"/>
</calcChain>
</file>

<file path=xl/sharedStrings.xml><?xml version="1.0" encoding="utf-8"?>
<sst xmlns="http://schemas.openxmlformats.org/spreadsheetml/2006/main" count="29" uniqueCount="27">
  <si>
    <t>№ п/п</t>
  </si>
  <si>
    <t>Ед. изм.</t>
  </si>
  <si>
    <t>Кол-во</t>
  </si>
  <si>
    <t>рубль</t>
  </si>
  <si>
    <t xml:space="preserve">Дата обоснования </t>
  </si>
  <si>
    <t xml:space="preserve">ИТОГО </t>
  </si>
  <si>
    <t>Для определения и обоснования начальной (максимальной) цены договора использовался метод сопоставимых рыночных цен (анализа рынка), путем выбора среднего размера цены из рассмотренных коммерческих предложений:</t>
  </si>
  <si>
    <t>Наименование   товара</t>
  </si>
  <si>
    <t>Коммерческое предложение  №1</t>
  </si>
  <si>
    <t>Коммерческое предложение  №2</t>
  </si>
  <si>
    <t>Коммерческое предложение  №3</t>
  </si>
  <si>
    <r>
      <t xml:space="preserve">Обоснование начальной (максимальной) цены договора  </t>
    </r>
    <r>
      <rPr>
        <b/>
        <i/>
        <sz val="11"/>
        <rFont val="Times New Roman"/>
        <family val="1"/>
        <charset val="204"/>
      </rPr>
      <t xml:space="preserve"> </t>
    </r>
  </si>
  <si>
    <t xml:space="preserve">Часть №4 </t>
  </si>
  <si>
    <t>шт.</t>
  </si>
  <si>
    <t xml:space="preserve">Средняя цена </t>
  </si>
  <si>
    <t xml:space="preserve">НМЦД </t>
  </si>
  <si>
    <t>Цены поставщиков (исполнителей, подрядчиков) за единицу ТРУ( рублей)</t>
  </si>
  <si>
    <t xml:space="preserve">Коэфф. Вариации % </t>
  </si>
  <si>
    <r>
      <t xml:space="preserve">Коэффициент вариации более 33%, из этого следует, что совокупность значений, используемых в расчете, при определении </t>
    </r>
    <r>
      <rPr>
        <sz val="12"/>
        <color rgb="FF000000"/>
        <rFont val="Times New Roman"/>
        <family val="1"/>
        <charset val="204"/>
      </rPr>
      <t>начальной (максимальной) цены договора</t>
    </r>
    <r>
      <rPr>
        <sz val="12"/>
        <color theme="1"/>
        <rFont val="Times New Roman"/>
        <family val="1"/>
        <charset val="204"/>
      </rPr>
      <t xml:space="preserve"> считается неоднородной.</t>
    </r>
  </si>
  <si>
    <t xml:space="preserve"> Проведение метрологической поверки, измерительных трансформаторов тока и напряжения электроэнергии для нужд 
ООО «Интеграция». </t>
  </si>
  <si>
    <t>Поверка средств измерений.
Трансформаторы напряжения однофазный до 110 кВ</t>
  </si>
  <si>
    <t>Поверка средств измерений.
Трансформаторы тока 35, 110 кВ</t>
  </si>
  <si>
    <t>Оформление св-ва о поверке (извещения о непригодности) на бумажном носителе</t>
  </si>
  <si>
    <t>1833/01 от 06.10.2026 г..</t>
  </si>
  <si>
    <t>№ 33 от 14.10.2026</t>
  </si>
  <si>
    <t>ЭР-288-27 от 13.10.2026</t>
  </si>
  <si>
    <t xml:space="preserve">Начальная (максимальная) цена договора составляет: 282 552,00 руб. (Двести восемьдесят две тысячи пятьсот пятьдесят два рубля ноль копеек)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</si>
</sst>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Calibri"/>
      <family val="2"/>
      <charset val="204"/>
      <scheme val="minor"/>
    </font>
    <font>
      <b/>
      <i/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ill="1"/>
    <xf numFmtId="0" fontId="4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Fill="1" applyAlignment="1">
      <alignment horizontal="center"/>
    </xf>
    <xf numFmtId="0" fontId="4" fillId="0" borderId="0" xfId="0" applyFont="1" applyFill="1"/>
    <xf numFmtId="4" fontId="4" fillId="0" borderId="1" xfId="0" applyNumberFormat="1" applyFont="1" applyFill="1" applyBorder="1"/>
    <xf numFmtId="4" fontId="4" fillId="0" borderId="1" xfId="0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0" borderId="0" xfId="0" applyFill="1" applyAlignment="1">
      <alignment horizontal="left"/>
    </xf>
    <xf numFmtId="1" fontId="0" fillId="0" borderId="0" xfId="0" applyNumberFormat="1" applyFill="1" applyAlignment="1">
      <alignment horizontal="left"/>
    </xf>
    <xf numFmtId="0" fontId="1" fillId="0" borderId="0" xfId="0" applyFont="1" applyAlignment="1">
      <alignment horizontal="left" vertical="center" indent="5"/>
    </xf>
    <xf numFmtId="4" fontId="3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/>
    <xf numFmtId="9" fontId="0" fillId="0" borderId="0" xfId="0" applyNumberFormat="1"/>
    <xf numFmtId="2" fontId="0" fillId="0" borderId="0" xfId="0" applyNumberFormat="1"/>
    <xf numFmtId="0" fontId="8" fillId="0" borderId="0" xfId="0" applyFont="1" applyFill="1" applyAlignment="1">
      <alignment horizont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Fill="1"/>
    <xf numFmtId="0" fontId="8" fillId="0" borderId="0" xfId="0" applyFont="1" applyAlignment="1">
      <alignment horizontal="left" vertical="center" indent="5"/>
    </xf>
    <xf numFmtId="0" fontId="10" fillId="0" borderId="0" xfId="0" applyFont="1" applyAlignment="1">
      <alignment horizontal="left" vertical="center" indent="5"/>
    </xf>
    <xf numFmtId="0" fontId="11" fillId="0" borderId="0" xfId="0" applyFont="1" applyFill="1"/>
    <xf numFmtId="0" fontId="1" fillId="0" borderId="0" xfId="0" applyFont="1" applyFill="1"/>
    <xf numFmtId="0" fontId="1" fillId="0" borderId="0" xfId="0" applyFont="1"/>
    <xf numFmtId="0" fontId="4" fillId="0" borderId="0" xfId="0" applyFont="1"/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0" xfId="0" applyFont="1"/>
    <xf numFmtId="4" fontId="0" fillId="0" borderId="0" xfId="0" applyNumberFormat="1"/>
    <xf numFmtId="4" fontId="0" fillId="0" borderId="0" xfId="0" applyNumberFormat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" fontId="2" fillId="0" borderId="3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14" fontId="4" fillId="0" borderId="0" xfId="0" applyNumberFormat="1" applyFont="1" applyFill="1" applyAlignment="1">
      <alignment horizont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topLeftCell="A10" zoomScale="130" zoomScaleNormal="130" workbookViewId="0">
      <selection activeCell="I12" sqref="I12"/>
    </sheetView>
  </sheetViews>
  <sheetFormatPr defaultRowHeight="15" x14ac:dyDescent="0.25"/>
  <cols>
    <col min="1" max="1" width="4.42578125" style="1" customWidth="1"/>
    <col min="2" max="2" width="19.140625" style="23" customWidth="1"/>
    <col min="3" max="3" width="8.42578125" style="1" customWidth="1"/>
    <col min="4" max="4" width="7.42578125" style="5" customWidth="1"/>
    <col min="5" max="5" width="13.85546875" style="1" customWidth="1"/>
    <col min="6" max="7" width="13.5703125" style="1" customWidth="1"/>
    <col min="8" max="8" width="13.28515625" style="1" customWidth="1"/>
    <col min="9" max="9" width="15.85546875" style="1" customWidth="1"/>
    <col min="10" max="10" width="12.85546875" style="32" customWidth="1"/>
    <col min="12" max="12" width="9.140625" customWidth="1"/>
  </cols>
  <sheetData>
    <row r="1" spans="1:12" ht="27.75" customHeight="1" x14ac:dyDescent="0.25">
      <c r="B1" s="43" t="s">
        <v>12</v>
      </c>
      <c r="C1" s="43"/>
      <c r="D1" s="43"/>
      <c r="E1" s="43"/>
      <c r="F1" s="43"/>
      <c r="G1" s="43"/>
      <c r="H1" s="43"/>
      <c r="I1" s="43"/>
    </row>
    <row r="2" spans="1:12" ht="26.25" customHeight="1" x14ac:dyDescent="0.25">
      <c r="B2" s="44" t="s">
        <v>11</v>
      </c>
      <c r="C2" s="44"/>
      <c r="D2" s="44"/>
      <c r="E2" s="44"/>
      <c r="F2" s="44"/>
      <c r="G2" s="44"/>
      <c r="H2" s="44"/>
      <c r="I2" s="44"/>
    </row>
    <row r="3" spans="1:12" ht="42" customHeight="1" x14ac:dyDescent="0.25">
      <c r="B3" s="50" t="s">
        <v>19</v>
      </c>
      <c r="C3" s="50"/>
      <c r="D3" s="50"/>
      <c r="E3" s="50"/>
      <c r="F3" s="50"/>
      <c r="G3" s="50"/>
      <c r="H3" s="50"/>
      <c r="I3" s="50"/>
    </row>
    <row r="4" spans="1:12" ht="48" customHeight="1" x14ac:dyDescent="0.25">
      <c r="B4" s="43" t="s">
        <v>6</v>
      </c>
      <c r="C4" s="43"/>
      <c r="D4" s="43"/>
      <c r="E4" s="43"/>
      <c r="F4" s="43"/>
      <c r="G4" s="43"/>
      <c r="H4" s="43"/>
      <c r="I4" s="43"/>
    </row>
    <row r="5" spans="1:12" ht="11.25" customHeight="1" x14ac:dyDescent="0.25">
      <c r="B5" s="17"/>
      <c r="C5" s="2"/>
      <c r="D5" s="43"/>
      <c r="E5" s="43"/>
      <c r="F5" s="43"/>
      <c r="G5" s="43"/>
      <c r="H5" s="43"/>
      <c r="I5" s="2"/>
    </row>
    <row r="6" spans="1:12" s="26" customFormat="1" ht="28.5" customHeight="1" x14ac:dyDescent="0.25">
      <c r="A6" s="47" t="s">
        <v>0</v>
      </c>
      <c r="B6" s="47" t="s">
        <v>7</v>
      </c>
      <c r="C6" s="47" t="s">
        <v>1</v>
      </c>
      <c r="D6" s="46" t="s">
        <v>2</v>
      </c>
      <c r="E6" s="45" t="s">
        <v>16</v>
      </c>
      <c r="F6" s="45"/>
      <c r="G6" s="45"/>
      <c r="H6" s="47" t="s">
        <v>17</v>
      </c>
      <c r="I6" s="55" t="s">
        <v>14</v>
      </c>
      <c r="J6" s="51" t="s">
        <v>15</v>
      </c>
    </row>
    <row r="7" spans="1:12" s="31" customFormat="1" ht="38.25" x14ac:dyDescent="0.2">
      <c r="A7" s="47"/>
      <c r="B7" s="47"/>
      <c r="C7" s="47"/>
      <c r="D7" s="46"/>
      <c r="E7" s="30" t="s">
        <v>8</v>
      </c>
      <c r="F7" s="30" t="s">
        <v>9</v>
      </c>
      <c r="G7" s="30" t="s">
        <v>10</v>
      </c>
      <c r="H7" s="47"/>
      <c r="I7" s="56"/>
      <c r="J7" s="52"/>
    </row>
    <row r="8" spans="1:12" s="31" customFormat="1" ht="24.75" customHeight="1" x14ac:dyDescent="0.2">
      <c r="A8" s="47"/>
      <c r="B8" s="47"/>
      <c r="C8" s="47"/>
      <c r="D8" s="46"/>
      <c r="E8" s="49" t="s">
        <v>23</v>
      </c>
      <c r="F8" s="49" t="s">
        <v>24</v>
      </c>
      <c r="G8" s="49" t="s">
        <v>25</v>
      </c>
      <c r="H8" s="47"/>
      <c r="I8" s="48" t="s">
        <v>3</v>
      </c>
      <c r="J8" s="52"/>
    </row>
    <row r="9" spans="1:12" s="31" customFormat="1" ht="12.75" customHeight="1" x14ac:dyDescent="0.2">
      <c r="A9" s="47"/>
      <c r="B9" s="47"/>
      <c r="C9" s="47"/>
      <c r="D9" s="46"/>
      <c r="E9" s="49"/>
      <c r="F9" s="49"/>
      <c r="G9" s="49"/>
      <c r="H9" s="47"/>
      <c r="I9" s="48"/>
      <c r="J9" s="53"/>
    </row>
    <row r="10" spans="1:12" s="26" customFormat="1" ht="90" x14ac:dyDescent="0.25">
      <c r="A10" s="3">
        <v>1</v>
      </c>
      <c r="B10" s="36" t="s">
        <v>20</v>
      </c>
      <c r="C10" s="3" t="s">
        <v>13</v>
      </c>
      <c r="D10" s="27">
        <v>6</v>
      </c>
      <c r="E10" s="13">
        <f>24000*1.22</f>
        <v>29280</v>
      </c>
      <c r="F10" s="13">
        <f>25200*1.22</f>
        <v>30744</v>
      </c>
      <c r="G10" s="13">
        <f>33500*1.22</f>
        <v>40870</v>
      </c>
      <c r="H10" s="4">
        <f>((STDEV(E10:G10))/I10)*100</f>
        <v>18.766612638021321</v>
      </c>
      <c r="I10" s="13">
        <f>ROUND((E10+F10+G10)/3,2)</f>
        <v>33631.33</v>
      </c>
      <c r="J10" s="13">
        <f>D10*I10</f>
        <v>201787.98</v>
      </c>
    </row>
    <row r="11" spans="1:12" s="26" customFormat="1" ht="60" x14ac:dyDescent="0.25">
      <c r="A11" s="41">
        <v>2</v>
      </c>
      <c r="B11" s="42" t="s">
        <v>21</v>
      </c>
      <c r="C11" s="37" t="s">
        <v>13</v>
      </c>
      <c r="D11" s="37">
        <v>6</v>
      </c>
      <c r="E11" s="39">
        <f>9500*1.22</f>
        <v>11590</v>
      </c>
      <c r="F11" s="39">
        <f>10300*1.22</f>
        <v>12566</v>
      </c>
      <c r="G11" s="39">
        <f>12500*1.22</f>
        <v>15250</v>
      </c>
      <c r="H11" s="38">
        <f>((STDEV(E11:G11))/I11)*100</f>
        <v>14.428709788772615</v>
      </c>
      <c r="I11" s="39">
        <f>ROUND((E11+F11+G11)/3,2)</f>
        <v>13135.33</v>
      </c>
      <c r="J11" s="39">
        <f>D11*I11</f>
        <v>78811.98</v>
      </c>
      <c r="K11" s="40"/>
      <c r="L11" s="40"/>
    </row>
    <row r="12" spans="1:12" s="40" customFormat="1" ht="75" x14ac:dyDescent="0.25">
      <c r="A12" s="41">
        <v>2</v>
      </c>
      <c r="B12" s="42" t="s">
        <v>22</v>
      </c>
      <c r="C12" s="37" t="s">
        <v>13</v>
      </c>
      <c r="D12" s="37">
        <v>12</v>
      </c>
      <c r="E12" s="39">
        <f>100*1.22</f>
        <v>122</v>
      </c>
      <c r="F12" s="39">
        <f>150*1.22</f>
        <v>183</v>
      </c>
      <c r="G12" s="39">
        <f>150*1.22</f>
        <v>183</v>
      </c>
      <c r="H12" s="38">
        <f>((STDEV(E12:G12))/I12)*100</f>
        <v>21.650191443146991</v>
      </c>
      <c r="I12" s="39">
        <f>ROUND((E12+F12+G12)/3,2)</f>
        <v>162.66999999999999</v>
      </c>
      <c r="J12" s="39">
        <f>D12*I12</f>
        <v>1952.04</v>
      </c>
    </row>
    <row r="13" spans="1:12" s="26" customFormat="1" ht="21.75" customHeight="1" x14ac:dyDescent="0.25">
      <c r="A13" s="28"/>
      <c r="B13" s="29" t="s">
        <v>5</v>
      </c>
      <c r="C13" s="7"/>
      <c r="D13" s="8"/>
      <c r="E13" s="7"/>
      <c r="F13" s="7"/>
      <c r="G13" s="7"/>
      <c r="H13" s="7"/>
      <c r="I13" s="13"/>
      <c r="J13" s="13">
        <f>SUM(J10:J12)</f>
        <v>282552</v>
      </c>
      <c r="L13" s="34"/>
    </row>
    <row r="14" spans="1:12" ht="11.25" customHeight="1" x14ac:dyDescent="0.25">
      <c r="B14" s="18"/>
      <c r="C14" s="9"/>
      <c r="D14" s="9"/>
      <c r="E14" s="9"/>
      <c r="F14" s="9"/>
      <c r="G14" s="9"/>
      <c r="H14" s="9"/>
      <c r="I14" s="9"/>
      <c r="J14" s="33"/>
      <c r="L14" s="35"/>
    </row>
    <row r="15" spans="1:12" ht="40.5" customHeight="1" x14ac:dyDescent="0.25">
      <c r="B15" s="57" t="s">
        <v>18</v>
      </c>
      <c r="C15" s="57"/>
      <c r="D15" s="57"/>
      <c r="E15" s="57"/>
      <c r="F15" s="57"/>
      <c r="G15" s="57"/>
      <c r="H15" s="57"/>
      <c r="I15" s="57"/>
      <c r="J15" s="57"/>
    </row>
    <row r="16" spans="1:12" ht="1.5" customHeight="1" x14ac:dyDescent="0.25">
      <c r="B16" s="19"/>
      <c r="C16" s="10"/>
      <c r="D16" s="11"/>
      <c r="E16" s="10"/>
      <c r="F16" s="10"/>
      <c r="G16" s="10"/>
      <c r="H16" s="10"/>
      <c r="I16" s="10"/>
      <c r="J16" s="33"/>
    </row>
    <row r="17" spans="1:10" s="25" customFormat="1" ht="53.25" customHeight="1" x14ac:dyDescent="0.25">
      <c r="A17" s="24"/>
      <c r="B17" s="58" t="s">
        <v>26</v>
      </c>
      <c r="C17" s="58"/>
      <c r="D17" s="58"/>
      <c r="E17" s="58"/>
      <c r="F17" s="58"/>
      <c r="G17" s="58"/>
      <c r="H17" s="58"/>
      <c r="I17" s="58"/>
      <c r="J17" s="58"/>
    </row>
    <row r="18" spans="1:10" ht="26.25" customHeight="1" x14ac:dyDescent="0.25">
      <c r="B18" s="20" t="s">
        <v>4</v>
      </c>
      <c r="C18" s="54">
        <v>46309</v>
      </c>
      <c r="D18" s="54"/>
      <c r="E18" s="6"/>
      <c r="F18" s="6"/>
      <c r="G18" s="6"/>
      <c r="H18" s="6"/>
      <c r="I18" s="6"/>
    </row>
    <row r="20" spans="1:10" ht="15.75" x14ac:dyDescent="0.25">
      <c r="B20" s="21"/>
      <c r="C20" s="12"/>
    </row>
    <row r="21" spans="1:10" x14ac:dyDescent="0.25">
      <c r="B21" s="22"/>
      <c r="C21"/>
    </row>
  </sheetData>
  <mergeCells count="20">
    <mergeCell ref="J6:J9"/>
    <mergeCell ref="C18:D18"/>
    <mergeCell ref="A6:A9"/>
    <mergeCell ref="H6:H9"/>
    <mergeCell ref="I6:I7"/>
    <mergeCell ref="B15:J15"/>
    <mergeCell ref="B17:J17"/>
    <mergeCell ref="B1:I1"/>
    <mergeCell ref="B4:I4"/>
    <mergeCell ref="B2:I2"/>
    <mergeCell ref="D5:H5"/>
    <mergeCell ref="E6:G6"/>
    <mergeCell ref="D6:D9"/>
    <mergeCell ref="C6:C9"/>
    <mergeCell ref="B6:B9"/>
    <mergeCell ref="I8:I9"/>
    <mergeCell ref="E8:E9"/>
    <mergeCell ref="F8:F9"/>
    <mergeCell ref="G8:G9"/>
    <mergeCell ref="B3:I3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M15:O16"/>
  <sheetViews>
    <sheetView workbookViewId="0">
      <selection activeCell="M14" sqref="M14:P17"/>
    </sheetView>
  </sheetViews>
  <sheetFormatPr defaultRowHeight="15" x14ac:dyDescent="0.25"/>
  <cols>
    <col min="13" max="13" width="9.5703125" bestFit="1" customWidth="1"/>
  </cols>
  <sheetData>
    <row r="15" spans="13:15" x14ac:dyDescent="0.25">
      <c r="M15" s="14"/>
      <c r="O15" s="15"/>
    </row>
    <row r="16" spans="13:15" x14ac:dyDescent="0.25">
      <c r="M16" s="16"/>
      <c r="O16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2026-10-15T07:27:33Z</dcterms:modified>
</cp:coreProperties>
</file>